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iv.se\Hemkataloger\Users-3\lago01\Mina dokument\SKL Fördjupad uppföljning\Exempelmallar\"/>
    </mc:Choice>
  </mc:AlternateContent>
  <bookViews>
    <workbookView xWindow="0" yWindow="0" windowWidth="28800" windowHeight="11835"/>
  </bookViews>
  <sheets>
    <sheet name="Exempel" sheetId="3" r:id="rId1"/>
  </sheets>
  <calcPr calcId="152511"/>
</workbook>
</file>

<file path=xl/calcChain.xml><?xml version="1.0" encoding="utf-8"?>
<calcChain xmlns="http://schemas.openxmlformats.org/spreadsheetml/2006/main">
  <c r="C41" i="3" l="1"/>
  <c r="C43" i="3" s="1"/>
  <c r="C34" i="3"/>
  <c r="C36" i="3" s="1"/>
  <c r="C27" i="3"/>
  <c r="C29" i="3" s="1"/>
  <c r="C28" i="3" l="1"/>
  <c r="C30" i="3" s="1"/>
  <c r="C35" i="3"/>
  <c r="C37" i="3" s="1"/>
  <c r="C42" i="3"/>
  <c r="C44" i="3" s="1"/>
  <c r="K20" i="3" l="1"/>
  <c r="M20" i="3" s="1"/>
  <c r="E20" i="3"/>
  <c r="G20" i="3" s="1"/>
  <c r="G14" i="3" l="1"/>
  <c r="K14" i="3"/>
  <c r="M14" i="3" s="1"/>
  <c r="E14" i="3"/>
  <c r="D41" i="3"/>
  <c r="D43" i="3" s="1"/>
  <c r="O30" i="3"/>
  <c r="O37" i="3"/>
  <c r="O44" i="3"/>
  <c r="D42" i="3" l="1"/>
  <c r="D44" i="3" s="1"/>
  <c r="D34" i="3"/>
  <c r="D35" i="3" s="1"/>
  <c r="D37" i="3" s="1"/>
  <c r="D27" i="3"/>
  <c r="D28" i="3" s="1"/>
  <c r="D30" i="3" s="1"/>
  <c r="E27" i="3"/>
  <c r="C54" i="3" l="1"/>
  <c r="C55" i="3" s="1"/>
  <c r="C48" i="3"/>
  <c r="C49" i="3" s="1"/>
  <c r="C51" i="3"/>
  <c r="C52" i="3"/>
  <c r="D36" i="3"/>
  <c r="D29" i="3"/>
  <c r="N41" i="3" l="1"/>
  <c r="M41" i="3"/>
  <c r="L41" i="3"/>
  <c r="K41" i="3"/>
  <c r="J41" i="3"/>
  <c r="I41" i="3"/>
  <c r="H41" i="3"/>
  <c r="G41" i="3"/>
  <c r="F41" i="3"/>
  <c r="E41" i="3"/>
  <c r="E42" i="3" s="1"/>
  <c r="E44" i="3" s="1"/>
  <c r="N34" i="3"/>
  <c r="M34" i="3"/>
  <c r="L34" i="3"/>
  <c r="K34" i="3"/>
  <c r="J34" i="3"/>
  <c r="I34" i="3"/>
  <c r="H34" i="3"/>
  <c r="G34" i="3"/>
  <c r="F34" i="3"/>
  <c r="E34" i="3"/>
  <c r="E35" i="3" s="1"/>
  <c r="E37" i="3" s="1"/>
  <c r="N27" i="3"/>
  <c r="N29" i="3" s="1"/>
  <c r="M27" i="3"/>
  <c r="M28" i="3" s="1"/>
  <c r="M30" i="3" s="1"/>
  <c r="L27" i="3"/>
  <c r="L28" i="3" s="1"/>
  <c r="L30" i="3" s="1"/>
  <c r="K27" i="3"/>
  <c r="K29" i="3" s="1"/>
  <c r="J27" i="3"/>
  <c r="J29" i="3" s="1"/>
  <c r="I27" i="3"/>
  <c r="I28" i="3" s="1"/>
  <c r="I30" i="3" s="1"/>
  <c r="L35" i="3" l="1"/>
  <c r="L37" i="3" s="1"/>
  <c r="K48" i="3" s="1"/>
  <c r="K49" i="3" s="1"/>
  <c r="F42" i="3"/>
  <c r="F44" i="3" s="1"/>
  <c r="N42" i="3"/>
  <c r="N44" i="3" s="1"/>
  <c r="I36" i="3"/>
  <c r="I35" i="3"/>
  <c r="I37" i="3" s="1"/>
  <c r="H48" i="3" s="1"/>
  <c r="H49" i="3" s="1"/>
  <c r="G42" i="3"/>
  <c r="G44" i="3" s="1"/>
  <c r="F36" i="3"/>
  <c r="F35" i="3"/>
  <c r="F37" i="3" s="1"/>
  <c r="J36" i="3"/>
  <c r="J35" i="3"/>
  <c r="J37" i="3" s="1"/>
  <c r="N36" i="3"/>
  <c r="N35" i="3"/>
  <c r="N37" i="3" s="1"/>
  <c r="H43" i="3"/>
  <c r="H42" i="3"/>
  <c r="H44" i="3" s="1"/>
  <c r="L43" i="3"/>
  <c r="L42" i="3"/>
  <c r="L44" i="3" s="1"/>
  <c r="K54" i="3" s="1"/>
  <c r="K55" i="3" s="1"/>
  <c r="G35" i="3"/>
  <c r="G37" i="3" s="1"/>
  <c r="K35" i="3"/>
  <c r="K37" i="3" s="1"/>
  <c r="I43" i="3"/>
  <c r="I42" i="3"/>
  <c r="I44" i="3" s="1"/>
  <c r="H54" i="3" s="1"/>
  <c r="H55" i="3" s="1"/>
  <c r="M43" i="3"/>
  <c r="M42" i="3"/>
  <c r="M44" i="3" s="1"/>
  <c r="L54" i="3" s="1"/>
  <c r="L55" i="3" s="1"/>
  <c r="H36" i="3"/>
  <c r="H35" i="3"/>
  <c r="H37" i="3" s="1"/>
  <c r="J42" i="3"/>
  <c r="J44" i="3" s="1"/>
  <c r="M36" i="3"/>
  <c r="M35" i="3"/>
  <c r="M37" i="3" s="1"/>
  <c r="L48" i="3" s="1"/>
  <c r="L49" i="3" s="1"/>
  <c r="K43" i="3"/>
  <c r="K42" i="3"/>
  <c r="K44" i="3" s="1"/>
  <c r="F43" i="3"/>
  <c r="N43" i="3"/>
  <c r="N28" i="3"/>
  <c r="N30" i="3" s="1"/>
  <c r="G43" i="3"/>
  <c r="L36" i="3"/>
  <c r="G36" i="3"/>
  <c r="K28" i="3"/>
  <c r="K30" i="3" s="1"/>
  <c r="J43" i="3"/>
  <c r="K36" i="3"/>
  <c r="J28" i="3"/>
  <c r="J30" i="3" s="1"/>
  <c r="L29" i="3"/>
  <c r="I29" i="3"/>
  <c r="M29" i="3"/>
  <c r="H27" i="3"/>
  <c r="H29" i="3" s="1"/>
  <c r="G27" i="3"/>
  <c r="G28" i="3" s="1"/>
  <c r="G30" i="3" s="1"/>
  <c r="F27" i="3"/>
  <c r="F28" i="3" s="1"/>
  <c r="F30" i="3" s="1"/>
  <c r="E29" i="3"/>
  <c r="E43" i="3"/>
  <c r="E36" i="3"/>
  <c r="D51" i="3"/>
  <c r="D52" i="3" s="1"/>
  <c r="E54" i="3" l="1"/>
  <c r="E55" i="3" s="1"/>
  <c r="E48" i="3"/>
  <c r="E49" i="3" s="1"/>
  <c r="J48" i="3"/>
  <c r="J49" i="3" s="1"/>
  <c r="J54" i="3"/>
  <c r="J55" i="3" s="1"/>
  <c r="M54" i="3"/>
  <c r="M55" i="3" s="1"/>
  <c r="M48" i="3"/>
  <c r="M49" i="3" s="1"/>
  <c r="F48" i="3"/>
  <c r="F49" i="3" s="1"/>
  <c r="F54" i="3"/>
  <c r="F55" i="3" s="1"/>
  <c r="I54" i="3"/>
  <c r="I55" i="3" s="1"/>
  <c r="I48" i="3"/>
  <c r="I49" i="3" s="1"/>
  <c r="M51" i="3"/>
  <c r="M52" i="3" s="1"/>
  <c r="J51" i="3"/>
  <c r="J52" i="3" s="1"/>
  <c r="I51" i="3"/>
  <c r="I52" i="3" s="1"/>
  <c r="H51" i="3"/>
  <c r="H52" i="3" s="1"/>
  <c r="G51" i="3"/>
  <c r="G52" i="3" s="1"/>
  <c r="F51" i="3"/>
  <c r="F52" i="3" s="1"/>
  <c r="K51" i="3"/>
  <c r="K52" i="3" s="1"/>
  <c r="L51" i="3"/>
  <c r="L52" i="3" s="1"/>
  <c r="E51" i="3"/>
  <c r="E52" i="3" s="1"/>
  <c r="F29" i="3"/>
  <c r="G29" i="3"/>
  <c r="H28" i="3"/>
  <c r="H30" i="3" s="1"/>
  <c r="E28" i="3"/>
  <c r="E30" i="3" s="1"/>
  <c r="D48" i="3" l="1"/>
  <c r="D49" i="3" s="1"/>
  <c r="D54" i="3"/>
  <c r="D55" i="3" s="1"/>
  <c r="G54" i="3"/>
  <c r="G55" i="3" s="1"/>
  <c r="G48" i="3"/>
  <c r="G49" i="3" s="1"/>
  <c r="K18" i="3"/>
  <c r="M18" i="3" s="1"/>
  <c r="E18" i="3"/>
  <c r="G18" i="3" s="1"/>
  <c r="K17" i="3"/>
  <c r="M17" i="3" s="1"/>
  <c r="E17" i="3"/>
  <c r="G17" i="3" s="1"/>
  <c r="K19" i="3"/>
  <c r="M19" i="3" s="1"/>
  <c r="E19" i="3"/>
  <c r="G19" i="3" s="1"/>
  <c r="K15" i="3"/>
  <c r="M15" i="3" s="1"/>
  <c r="E15" i="3"/>
  <c r="G15" i="3" s="1"/>
  <c r="K16" i="3"/>
  <c r="M16" i="3" s="1"/>
  <c r="E16" i="3"/>
  <c r="G16" i="3" s="1"/>
  <c r="K13" i="3"/>
  <c r="M13" i="3" s="1"/>
  <c r="E13" i="3"/>
  <c r="G13" i="3" s="1"/>
</calcChain>
</file>

<file path=xl/sharedStrings.xml><?xml version="1.0" encoding="utf-8"?>
<sst xmlns="http://schemas.openxmlformats.org/spreadsheetml/2006/main" count="64" uniqueCount="27">
  <si>
    <t>n</t>
  </si>
  <si>
    <t>z</t>
  </si>
  <si>
    <t>d</t>
  </si>
  <si>
    <t>p</t>
  </si>
  <si>
    <t>N (hela populationen)</t>
  </si>
  <si>
    <t>d = intervallbredd</t>
  </si>
  <si>
    <t>p = skattning sanna värdet fel</t>
  </si>
  <si>
    <t>→</t>
  </si>
  <si>
    <t>Nedre</t>
  </si>
  <si>
    <t>Övre</t>
  </si>
  <si>
    <t>Valt urval</t>
  </si>
  <si>
    <t>Snittfelskostnad</t>
  </si>
  <si>
    <t>Intervall +/-</t>
  </si>
  <si>
    <t>Konfidensgrad (95%)</t>
  </si>
  <si>
    <t>Konfidensgrad (99%)</t>
  </si>
  <si>
    <t>Konfidensgrad (99,9%)</t>
  </si>
  <si>
    <t>z = konfidensgrad</t>
  </si>
  <si>
    <t>x</t>
  </si>
  <si>
    <t>Differens 99% och 99,9%</t>
  </si>
  <si>
    <t>Differens 95% och 99%</t>
  </si>
  <si>
    <t>Differens 95% och 99,9%</t>
  </si>
  <si>
    <t>Kontroll 100% fel</t>
  </si>
  <si>
    <t>Återkrav nedre</t>
  </si>
  <si>
    <t>Andel av återkrav</t>
  </si>
  <si>
    <t>Stickprovsandel / punktskattning *</t>
  </si>
  <si>
    <t>* Av urvalet - hur många procent var felaktiga?</t>
  </si>
  <si>
    <t>Skattning av fel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</si>
</sst>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2" borderId="1" xfId="1" applyAlignment="1">
      <alignment horizontal="center"/>
    </xf>
    <xf numFmtId="3" fontId="2" fillId="2" borderId="1" xfId="1" applyNumberFormat="1" applyAlignment="1">
      <alignment horizontal="center" vertical="center"/>
    </xf>
    <xf numFmtId="0" fontId="2" fillId="2" borderId="1" xfId="1"/>
    <xf numFmtId="0" fontId="0" fillId="0" borderId="0" xfId="0" applyFill="1"/>
    <xf numFmtId="0" fontId="0" fillId="0" borderId="0" xfId="0" applyFill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Fill="1"/>
    <xf numFmtId="3" fontId="0" fillId="0" borderId="0" xfId="0" applyNumberFormat="1"/>
    <xf numFmtId="0" fontId="0" fillId="0" borderId="0" xfId="0" applyFill="1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 applyBorder="1" applyAlignment="1">
      <alignment wrapText="1"/>
    </xf>
    <xf numFmtId="0" fontId="0" fillId="3" borderId="3" xfId="0" applyFill="1" applyBorder="1" applyAlignment="1">
      <alignment wrapText="1"/>
    </xf>
    <xf numFmtId="3" fontId="0" fillId="3" borderId="3" xfId="0" applyNumberFormat="1" applyFill="1" applyBorder="1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0" applyNumberFormat="1" applyBorder="1"/>
    <xf numFmtId="0" fontId="7" fillId="0" borderId="0" xfId="3" applyFill="1" applyAlignment="1">
      <alignment horizontal="left"/>
    </xf>
    <xf numFmtId="3" fontId="7" fillId="0" borderId="0" xfId="3" applyNumberFormat="1" applyFill="1" applyBorder="1" applyAlignment="1">
      <alignment horizontal="left" wrapText="1"/>
    </xf>
    <xf numFmtId="0" fontId="1" fillId="0" borderId="0" xfId="0" applyFont="1"/>
    <xf numFmtId="9" fontId="0" fillId="0" borderId="0" xfId="2" applyFont="1"/>
    <xf numFmtId="0" fontId="0" fillId="0" borderId="4" xfId="0" applyBorder="1"/>
    <xf numFmtId="3" fontId="0" fillId="0" borderId="5" xfId="0" applyNumberFormat="1" applyBorder="1"/>
    <xf numFmtId="3" fontId="0" fillId="0" borderId="6" xfId="0" applyNumberFormat="1" applyBorder="1"/>
    <xf numFmtId="0" fontId="1" fillId="0" borderId="7" xfId="0" applyFont="1" applyBorder="1"/>
    <xf numFmtId="9" fontId="0" fillId="0" borderId="3" xfId="2" applyFont="1" applyBorder="1"/>
    <xf numFmtId="9" fontId="0" fillId="0" borderId="8" xfId="2" applyFont="1" applyBorder="1"/>
    <xf numFmtId="9" fontId="0" fillId="0" borderId="3" xfId="2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">
    <cellStyle name="Förklarande text" xfId="3" builtinId="53"/>
    <cellStyle name="Indata" xfId="1" builtinId="20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tabSelected="1" workbookViewId="0">
      <selection activeCell="G7" sqref="G7"/>
    </sheetView>
  </sheetViews>
  <sheetFormatPr defaultRowHeight="15" x14ac:dyDescent="0.25"/>
  <cols>
    <col min="2" max="2" width="22.28515625" customWidth="1"/>
    <col min="3" max="13" width="14" customWidth="1"/>
    <col min="14" max="14" width="15.42578125" bestFit="1" customWidth="1"/>
    <col min="17" max="17" width="22.85546875" bestFit="1" customWidth="1"/>
  </cols>
  <sheetData>
    <row r="1" spans="1:14" x14ac:dyDescent="0.25">
      <c r="A1" s="1"/>
      <c r="B1" s="1"/>
      <c r="E1" s="8"/>
      <c r="F1" s="8"/>
      <c r="G1" s="8"/>
      <c r="H1" s="8"/>
      <c r="I1" s="8"/>
    </row>
    <row r="2" spans="1:14" x14ac:dyDescent="0.25">
      <c r="B2" s="1" t="s">
        <v>16</v>
      </c>
      <c r="F2" s="8"/>
      <c r="G2" s="8"/>
      <c r="H2" s="8"/>
      <c r="I2" s="8"/>
      <c r="J2" s="8"/>
    </row>
    <row r="3" spans="1:14" x14ac:dyDescent="0.25">
      <c r="B3" s="1" t="s">
        <v>5</v>
      </c>
      <c r="C3" s="1"/>
      <c r="F3" s="8"/>
      <c r="G3" s="8"/>
      <c r="H3" s="8"/>
      <c r="I3" s="8"/>
      <c r="J3" s="8"/>
    </row>
    <row r="4" spans="1:14" x14ac:dyDescent="0.25">
      <c r="B4" s="1" t="s">
        <v>6</v>
      </c>
      <c r="C4" s="1"/>
      <c r="F4" s="8"/>
      <c r="G4" s="8"/>
      <c r="H4" s="8"/>
      <c r="I4" s="8"/>
      <c r="J4" s="8"/>
    </row>
    <row r="5" spans="1:14" x14ac:dyDescent="0.25">
      <c r="C5" s="1"/>
      <c r="F5" s="8"/>
      <c r="G5" s="8"/>
      <c r="H5" s="8"/>
      <c r="I5" s="8"/>
      <c r="J5" s="8"/>
    </row>
    <row r="6" spans="1:14" x14ac:dyDescent="0.25">
      <c r="B6" t="s">
        <v>4</v>
      </c>
      <c r="C6" s="1"/>
      <c r="F6" s="8"/>
      <c r="G6" s="8"/>
      <c r="H6" s="8"/>
      <c r="I6" s="8"/>
      <c r="J6" s="8"/>
    </row>
    <row r="7" spans="1:14" x14ac:dyDescent="0.25">
      <c r="B7" s="6">
        <v>11721</v>
      </c>
      <c r="C7" s="1"/>
      <c r="F7" s="8"/>
      <c r="G7" s="8"/>
      <c r="H7" s="8"/>
      <c r="I7" s="8"/>
      <c r="J7" s="8"/>
    </row>
    <row r="8" spans="1:14" x14ac:dyDescent="0.25">
      <c r="C8" s="4"/>
      <c r="D8" s="4"/>
      <c r="F8" s="8"/>
      <c r="G8" s="8"/>
      <c r="H8" s="9"/>
      <c r="I8" s="8"/>
      <c r="J8" s="8"/>
    </row>
    <row r="9" spans="1:14" x14ac:dyDescent="0.25">
      <c r="C9" s="13" t="s">
        <v>26</v>
      </c>
      <c r="G9" s="8"/>
      <c r="H9" s="8"/>
      <c r="I9" s="13" t="s">
        <v>26</v>
      </c>
      <c r="J9" s="8"/>
      <c r="K9" s="8"/>
    </row>
    <row r="10" spans="1:14" x14ac:dyDescent="0.25">
      <c r="C10" s="5">
        <v>0.1</v>
      </c>
      <c r="F10" s="22"/>
      <c r="I10" s="7">
        <v>0.2</v>
      </c>
      <c r="L10" s="22"/>
    </row>
    <row r="11" spans="1:14" x14ac:dyDescent="0.25">
      <c r="F11" s="22"/>
      <c r="L11" s="22"/>
    </row>
    <row r="12" spans="1:14" ht="15.75" thickBot="1" x14ac:dyDescent="0.3">
      <c r="A12" s="1"/>
      <c r="C12" s="12" t="s">
        <v>1</v>
      </c>
      <c r="D12" s="12" t="s">
        <v>2</v>
      </c>
      <c r="E12" s="12" t="s">
        <v>3</v>
      </c>
      <c r="F12" s="24"/>
      <c r="G12" s="11" t="s">
        <v>0</v>
      </c>
      <c r="I12" s="12" t="s">
        <v>1</v>
      </c>
      <c r="J12" s="12" t="s">
        <v>2</v>
      </c>
      <c r="K12" s="12" t="s">
        <v>3</v>
      </c>
      <c r="L12" s="24"/>
      <c r="M12" s="11" t="s">
        <v>0</v>
      </c>
    </row>
    <row r="13" spans="1:14" x14ac:dyDescent="0.25">
      <c r="A13" s="1"/>
      <c r="C13" s="3">
        <v>1.96</v>
      </c>
      <c r="D13" s="3">
        <v>0.04</v>
      </c>
      <c r="E13" s="3">
        <f t="shared" ref="E13:E20" si="0">$C$10</f>
        <v>0.1</v>
      </c>
      <c r="F13" s="23" t="s">
        <v>7</v>
      </c>
      <c r="G13" s="10">
        <f>(C13*C13*E13*(1-E13))/(((D13/2)*(D13/2))+(C13*C13*E13*(1-E13)/B7))</f>
        <v>804.99592860275743</v>
      </c>
      <c r="I13" s="3">
        <v>1.96</v>
      </c>
      <c r="J13" s="3">
        <v>0.04</v>
      </c>
      <c r="K13" s="3">
        <f t="shared" ref="K13:K20" si="1">$I$10</f>
        <v>0.2</v>
      </c>
      <c r="L13" s="23" t="s">
        <v>7</v>
      </c>
      <c r="M13" s="10">
        <f>(I13*I13*K13*(1-K13))/(((J13/2)*(J13/2))+(I13*I13*K13*(1-K13)/B7))</f>
        <v>1358.534206691387</v>
      </c>
    </row>
    <row r="14" spans="1:14" x14ac:dyDescent="0.25">
      <c r="A14" s="1"/>
      <c r="B14" s="8"/>
      <c r="C14" s="2">
        <v>1.96</v>
      </c>
      <c r="D14" s="2">
        <v>0.05</v>
      </c>
      <c r="E14" s="2">
        <f t="shared" si="0"/>
        <v>0.1</v>
      </c>
      <c r="F14" s="37" t="s">
        <v>7</v>
      </c>
      <c r="G14" s="38">
        <f>(C14*C14*E14*(1-E14))/(((D14/2)*(D14/2))+(C14*C14*E14*(1-E14)/B7))</f>
        <v>528.25844044263795</v>
      </c>
      <c r="H14" s="8"/>
      <c r="I14" s="2">
        <v>1.96</v>
      </c>
      <c r="J14" s="2">
        <v>0.05</v>
      </c>
      <c r="K14" s="2">
        <f t="shared" si="1"/>
        <v>0.2</v>
      </c>
      <c r="L14" s="37" t="s">
        <v>7</v>
      </c>
      <c r="M14" s="38">
        <f>(I14*I14*K14*(1-K14))/(((J14/2)*(J14/2))+(I14*I14*K14*(1-K14)/B7))</f>
        <v>907.32090917185428</v>
      </c>
      <c r="N14" s="8"/>
    </row>
    <row r="15" spans="1:14" x14ac:dyDescent="0.25">
      <c r="A15" s="1"/>
      <c r="B15" s="8"/>
      <c r="C15" s="2">
        <v>1.96</v>
      </c>
      <c r="D15" s="2">
        <v>0.1</v>
      </c>
      <c r="E15" s="2">
        <f t="shared" si="0"/>
        <v>0.1</v>
      </c>
      <c r="F15" s="37" t="s">
        <v>7</v>
      </c>
      <c r="G15" s="38">
        <f>(C15*C15*E15*(1-E15))/(((D15/2)*(D15/2))+(C15*C15*E15*(1-E15)/B7))</f>
        <v>136.68483786088643</v>
      </c>
      <c r="H15" s="8" t="s">
        <v>17</v>
      </c>
      <c r="I15" s="2">
        <v>1.96</v>
      </c>
      <c r="J15" s="2">
        <v>0.1</v>
      </c>
      <c r="K15" s="2">
        <f t="shared" si="1"/>
        <v>0.2</v>
      </c>
      <c r="L15" s="37" t="s">
        <v>7</v>
      </c>
      <c r="M15" s="38">
        <f>(I15*I15*K15*(1-K15))/(((J15/2)*(J15/2))+(I15*I15*K15*(1-K15)/B7))</f>
        <v>240.81109100076222</v>
      </c>
      <c r="N15" s="8" t="s">
        <v>17</v>
      </c>
    </row>
    <row r="16" spans="1:14" x14ac:dyDescent="0.25">
      <c r="A16" s="1"/>
      <c r="B16" s="8"/>
      <c r="C16" s="2">
        <v>1.96</v>
      </c>
      <c r="D16" s="2">
        <v>0.15</v>
      </c>
      <c r="E16" s="2">
        <f t="shared" si="0"/>
        <v>0.1</v>
      </c>
      <c r="F16" s="37" t="s">
        <v>7</v>
      </c>
      <c r="G16" s="38">
        <f>(C16*C16*E16*(1-E16))/(((D16/2)*(D16/2))+(C16*C16*E16*(1-E16)/B7))</f>
        <v>61.144952343421231</v>
      </c>
      <c r="H16" s="8" t="s">
        <v>17</v>
      </c>
      <c r="I16" s="2">
        <v>1.96</v>
      </c>
      <c r="J16" s="2">
        <v>0.15</v>
      </c>
      <c r="K16" s="2">
        <f t="shared" si="1"/>
        <v>0.2</v>
      </c>
      <c r="L16" s="37" t="s">
        <v>7</v>
      </c>
      <c r="M16" s="38">
        <f>(I16*I16*K16*(1-K16))/(((J16/2)*(J16/2))+(I16*I16*K16*(1-K16)/B7))</f>
        <v>108.26286804619551</v>
      </c>
      <c r="N16" s="8" t="s">
        <v>17</v>
      </c>
    </row>
    <row r="17" spans="1:15" x14ac:dyDescent="0.25">
      <c r="A17" s="1"/>
      <c r="C17" s="39">
        <v>1.645</v>
      </c>
      <c r="D17" s="39">
        <v>0.04</v>
      </c>
      <c r="E17" s="39">
        <f t="shared" si="0"/>
        <v>0.1</v>
      </c>
      <c r="F17" s="40" t="s">
        <v>7</v>
      </c>
      <c r="G17" s="10">
        <f>(C17*C17*E17*(1-E17))/(((D17/2)*(D17/2))+(C17*C17*E17*(1-E17)/B7))</f>
        <v>578.78997108086571</v>
      </c>
      <c r="H17" s="28"/>
      <c r="I17" s="39">
        <v>1.645</v>
      </c>
      <c r="J17" s="39">
        <v>0.04</v>
      </c>
      <c r="K17" s="39">
        <f t="shared" si="1"/>
        <v>0.2</v>
      </c>
      <c r="L17" s="40" t="s">
        <v>7</v>
      </c>
      <c r="M17" s="10">
        <f>(I17*I17*K17*(1-K17))/(((J17/2)*(J17/2))+(I17*I17*K17*(1-K17)/B7))</f>
        <v>990.90223698217903</v>
      </c>
      <c r="N17" s="28"/>
    </row>
    <row r="18" spans="1:15" x14ac:dyDescent="0.25">
      <c r="A18" s="1"/>
      <c r="C18" s="39">
        <v>1.645</v>
      </c>
      <c r="D18" s="39">
        <v>0.05</v>
      </c>
      <c r="E18" s="39">
        <f t="shared" si="0"/>
        <v>0.1</v>
      </c>
      <c r="F18" s="40" t="s">
        <v>7</v>
      </c>
      <c r="G18" s="10">
        <f>(C18*C18*E18*(1-E18))/(((D18/2)*(D18/2))+(C18*C18*E18*(1-E18)/B7))</f>
        <v>377.12982392481808</v>
      </c>
      <c r="H18" s="28"/>
      <c r="I18" s="39">
        <v>1.645</v>
      </c>
      <c r="J18" s="39">
        <v>0.05</v>
      </c>
      <c r="K18" s="39">
        <f t="shared" si="1"/>
        <v>0.2</v>
      </c>
      <c r="L18" s="40" t="s">
        <v>7</v>
      </c>
      <c r="M18" s="10">
        <f>(I18*I18*K18*(1-K18))/(((J18/2)*(J18/2))+(I18*I18*K18*(1-K18)/B7))</f>
        <v>654.08427279754085</v>
      </c>
      <c r="N18" s="28"/>
    </row>
    <row r="19" spans="1:15" x14ac:dyDescent="0.25">
      <c r="A19" s="1"/>
      <c r="C19" s="39">
        <v>1.645</v>
      </c>
      <c r="D19" s="39">
        <v>0.1</v>
      </c>
      <c r="E19" s="39">
        <f t="shared" si="0"/>
        <v>0.1</v>
      </c>
      <c r="F19" s="40" t="s">
        <v>7</v>
      </c>
      <c r="G19" s="10">
        <f>(C19*C19*E19*(1-E19))/(((D19/2)*(D19/2))+(C19*C19*E19*(1-E19)/$B$7))</f>
        <v>96.613911538355012</v>
      </c>
      <c r="H19" s="28"/>
      <c r="I19" s="39">
        <v>1.645</v>
      </c>
      <c r="J19" s="39">
        <v>0.1</v>
      </c>
      <c r="K19" s="39">
        <f t="shared" si="1"/>
        <v>0.2</v>
      </c>
      <c r="L19" s="40" t="s">
        <v>7</v>
      </c>
      <c r="M19" s="10">
        <f>(I19*I19*K19*(1-K19))/(((J19/2)*(J19/2))+(I19*I19*K19*(1-K19)/$B$7))</f>
        <v>170.66392654911994</v>
      </c>
      <c r="N19" s="28"/>
    </row>
    <row r="20" spans="1:15" x14ac:dyDescent="0.25">
      <c r="A20" s="1"/>
      <c r="C20" s="39">
        <v>1.645</v>
      </c>
      <c r="D20" s="39">
        <v>0.15</v>
      </c>
      <c r="E20" s="39">
        <f t="shared" si="0"/>
        <v>0.1</v>
      </c>
      <c r="F20" s="40" t="s">
        <v>7</v>
      </c>
      <c r="G20" s="10">
        <f>(C20*C20*E20*(1-E20))/(((D20/2)*(D20/2))+(C20*C20*E20*(1-E20)/$B$7))</f>
        <v>43.137055302346859</v>
      </c>
      <c r="H20" s="28"/>
      <c r="I20" s="39">
        <v>1.645</v>
      </c>
      <c r="J20" s="39">
        <v>0.15</v>
      </c>
      <c r="K20" s="39">
        <f t="shared" si="1"/>
        <v>0.2</v>
      </c>
      <c r="L20" s="40" t="s">
        <v>7</v>
      </c>
      <c r="M20" s="10">
        <f>(I20*I20*K20*(1-K20))/(((J20/2)*(J20/2))+(I20*I20*K20*(1-K20)/$B$7))</f>
        <v>76.469207293776719</v>
      </c>
      <c r="N20" s="28"/>
    </row>
    <row r="21" spans="1:15" x14ac:dyDescent="0.25">
      <c r="A21" s="1"/>
      <c r="C21" s="3"/>
      <c r="D21" s="3"/>
      <c r="E21" s="3"/>
      <c r="F21" s="23"/>
      <c r="G21" s="10"/>
      <c r="I21" s="3"/>
      <c r="J21" s="3"/>
      <c r="K21" s="3"/>
      <c r="L21" s="23"/>
      <c r="M21" s="10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5" x14ac:dyDescent="0.25">
      <c r="A23" s="1"/>
      <c r="B23" t="s">
        <v>10</v>
      </c>
      <c r="C23" s="5">
        <v>150</v>
      </c>
      <c r="D23" s="1"/>
      <c r="E23" s="1"/>
      <c r="F23" s="1"/>
      <c r="G23" s="1"/>
      <c r="H23" s="1"/>
      <c r="I23" s="1"/>
      <c r="J23" s="1"/>
      <c r="K23" s="1"/>
    </row>
    <row r="24" spans="1:15" x14ac:dyDescent="0.25">
      <c r="A24" s="1"/>
      <c r="B24" t="s">
        <v>11</v>
      </c>
      <c r="C24" s="5">
        <v>100</v>
      </c>
      <c r="D24" s="1"/>
      <c r="F24" s="1"/>
      <c r="G24" s="1"/>
      <c r="H24" s="1"/>
      <c r="I24" s="1"/>
      <c r="J24" s="1"/>
      <c r="K24" s="1"/>
    </row>
    <row r="25" spans="1:15" s="17" customFormat="1" ht="30" x14ac:dyDescent="0.25">
      <c r="A25" s="16"/>
      <c r="B25" s="18" t="s">
        <v>24</v>
      </c>
      <c r="C25" s="18">
        <v>2.5000000000000001E-2</v>
      </c>
      <c r="D25" s="18">
        <v>0.05</v>
      </c>
      <c r="E25" s="19">
        <v>0.1</v>
      </c>
      <c r="F25" s="19">
        <v>0.2</v>
      </c>
      <c r="G25" s="19">
        <v>0.3</v>
      </c>
      <c r="H25" s="19">
        <v>0.4</v>
      </c>
      <c r="I25" s="19">
        <v>0.5</v>
      </c>
      <c r="J25" s="19">
        <v>0.6</v>
      </c>
      <c r="K25" s="19">
        <v>0.7</v>
      </c>
      <c r="L25" s="19">
        <v>0.8</v>
      </c>
      <c r="M25" s="19">
        <v>0.9</v>
      </c>
      <c r="N25" s="19">
        <v>1</v>
      </c>
    </row>
    <row r="26" spans="1:15" s="17" customFormat="1" x14ac:dyDescent="0.25">
      <c r="A26" s="16"/>
      <c r="B26" s="18" t="s">
        <v>13</v>
      </c>
      <c r="C26" s="19">
        <v>1.96</v>
      </c>
      <c r="D26" s="19">
        <v>1.96</v>
      </c>
      <c r="E26" s="19">
        <v>1.96</v>
      </c>
      <c r="F26" s="19">
        <v>1.96</v>
      </c>
      <c r="G26" s="19">
        <v>1.96</v>
      </c>
      <c r="H26" s="19">
        <v>1.96</v>
      </c>
      <c r="I26" s="19">
        <v>1.96</v>
      </c>
      <c r="J26" s="19">
        <v>1.96</v>
      </c>
      <c r="K26" s="19">
        <v>1.96</v>
      </c>
      <c r="L26" s="19">
        <v>1.96</v>
      </c>
      <c r="M26" s="19">
        <v>1.96</v>
      </c>
      <c r="N26" s="19">
        <v>1.96</v>
      </c>
    </row>
    <row r="27" spans="1:15" x14ac:dyDescent="0.25">
      <c r="A27" s="1"/>
      <c r="B27" s="15" t="s">
        <v>12</v>
      </c>
      <c r="C27" s="25">
        <f t="shared" ref="C27:H27" si="2">C26*SQRT((C25*(1-C25))/$C$23)</f>
        <v>2.4985195616604644E-2</v>
      </c>
      <c r="D27" s="25">
        <f t="shared" si="2"/>
        <v>3.487845562330228E-2</v>
      </c>
      <c r="E27" s="25">
        <f t="shared" si="2"/>
        <v>4.8009998958550293E-2</v>
      </c>
      <c r="F27" s="25">
        <f t="shared" si="2"/>
        <v>6.4013331944733728E-2</v>
      </c>
      <c r="G27" s="25">
        <f t="shared" si="2"/>
        <v>7.3336484780769262E-2</v>
      </c>
      <c r="H27" s="25">
        <f t="shared" si="2"/>
        <v>7.8399999999999997E-2</v>
      </c>
      <c r="I27" s="25">
        <f t="shared" ref="I27:N27" si="3">I26*SQRT((I25*(1-I25))/$C$23)</f>
        <v>8.001666493091715E-2</v>
      </c>
      <c r="J27" s="25">
        <f t="shared" si="3"/>
        <v>7.8399999999999997E-2</v>
      </c>
      <c r="K27" s="25">
        <f t="shared" si="3"/>
        <v>7.3336484780769262E-2</v>
      </c>
      <c r="L27" s="25">
        <f t="shared" si="3"/>
        <v>6.4013331944733715E-2</v>
      </c>
      <c r="M27" s="25">
        <f t="shared" si="3"/>
        <v>4.8009998958550286E-2</v>
      </c>
      <c r="N27" s="25">
        <f t="shared" si="3"/>
        <v>0</v>
      </c>
    </row>
    <row r="28" spans="1:15" x14ac:dyDescent="0.25">
      <c r="B28" s="1" t="s">
        <v>8</v>
      </c>
      <c r="C28" s="25">
        <f>IF(C25-C27&lt;0,0,C25-C27)</f>
        <v>1.4804383395357334E-5</v>
      </c>
      <c r="D28" s="25">
        <f>D25-D27</f>
        <v>1.5121544376697722E-2</v>
      </c>
      <c r="E28" s="25">
        <f>E25-E27</f>
        <v>5.1990001041449713E-2</v>
      </c>
      <c r="F28" s="25">
        <f>F25-F27</f>
        <v>0.13598666805526627</v>
      </c>
      <c r="G28" s="25">
        <f>G25-G27</f>
        <v>0.22666351521923073</v>
      </c>
      <c r="H28" s="25">
        <f>H25-H27</f>
        <v>0.3216</v>
      </c>
      <c r="I28" s="25">
        <f t="shared" ref="I28:N28" si="4">I25-I27</f>
        <v>0.41998333506908286</v>
      </c>
      <c r="J28" s="25">
        <f t="shared" si="4"/>
        <v>0.52159999999999995</v>
      </c>
      <c r="K28" s="25">
        <f t="shared" si="4"/>
        <v>0.62666351521923069</v>
      </c>
      <c r="L28" s="25">
        <f t="shared" si="4"/>
        <v>0.73598666805526636</v>
      </c>
      <c r="M28" s="25">
        <f t="shared" si="4"/>
        <v>0.85199000104144973</v>
      </c>
      <c r="N28" s="25">
        <f t="shared" si="4"/>
        <v>1</v>
      </c>
    </row>
    <row r="29" spans="1:15" x14ac:dyDescent="0.25">
      <c r="B29" s="1" t="s">
        <v>9</v>
      </c>
      <c r="C29" s="25">
        <f t="shared" ref="C29:H29" si="5">C25+C27</f>
        <v>4.9985195616604645E-2</v>
      </c>
      <c r="D29" s="25">
        <f t="shared" si="5"/>
        <v>8.487845562330229E-2</v>
      </c>
      <c r="E29" s="25">
        <f t="shared" si="5"/>
        <v>0.1480099989585503</v>
      </c>
      <c r="F29" s="25">
        <f t="shared" si="5"/>
        <v>0.26401333194473375</v>
      </c>
      <c r="G29" s="25">
        <f t="shared" si="5"/>
        <v>0.37333648478076925</v>
      </c>
      <c r="H29" s="25">
        <f t="shared" si="5"/>
        <v>0.47840000000000005</v>
      </c>
      <c r="I29" s="25">
        <f t="shared" ref="I29:N29" si="6">I25+I27</f>
        <v>0.58001666493091719</v>
      </c>
      <c r="J29" s="25">
        <f t="shared" si="6"/>
        <v>0.6784</v>
      </c>
      <c r="K29" s="25">
        <f t="shared" si="6"/>
        <v>0.77333648478076922</v>
      </c>
      <c r="L29" s="25">
        <f t="shared" si="6"/>
        <v>0.86401333194473373</v>
      </c>
      <c r="M29" s="25">
        <f t="shared" si="6"/>
        <v>0.94800999895855032</v>
      </c>
      <c r="N29" s="25">
        <f t="shared" si="6"/>
        <v>1</v>
      </c>
      <c r="O29" s="26" t="s">
        <v>21</v>
      </c>
    </row>
    <row r="30" spans="1:15" x14ac:dyDescent="0.25">
      <c r="B30" s="20" t="s">
        <v>22</v>
      </c>
      <c r="C30" s="21">
        <f t="shared" ref="C30:N30" si="7">C28*$C$24*$B$7</f>
        <v>17.352217777698332</v>
      </c>
      <c r="D30" s="21">
        <f t="shared" si="7"/>
        <v>17723.962163927401</v>
      </c>
      <c r="E30" s="21">
        <f t="shared" si="7"/>
        <v>60937.48022068321</v>
      </c>
      <c r="F30" s="21">
        <f t="shared" si="7"/>
        <v>159389.97362757759</v>
      </c>
      <c r="G30" s="21">
        <f t="shared" si="7"/>
        <v>265672.30618846032</v>
      </c>
      <c r="H30" s="21">
        <f t="shared" si="7"/>
        <v>376947.36</v>
      </c>
      <c r="I30" s="21">
        <f t="shared" si="7"/>
        <v>492262.46703447204</v>
      </c>
      <c r="J30" s="21">
        <f t="shared" si="7"/>
        <v>611367.36</v>
      </c>
      <c r="K30" s="21">
        <f t="shared" si="7"/>
        <v>734512.30618846032</v>
      </c>
      <c r="L30" s="21">
        <f t="shared" si="7"/>
        <v>862649.97362757765</v>
      </c>
      <c r="M30" s="21">
        <f t="shared" si="7"/>
        <v>998617.48022068327</v>
      </c>
      <c r="N30" s="21">
        <f t="shared" si="7"/>
        <v>1172100</v>
      </c>
      <c r="O30" s="27">
        <f>N25*$C$24*$B$7</f>
        <v>1172100</v>
      </c>
    </row>
    <row r="32" spans="1:15" s="17" customFormat="1" ht="30" x14ac:dyDescent="0.25">
      <c r="A32" s="16"/>
      <c r="B32" s="18" t="s">
        <v>24</v>
      </c>
      <c r="C32" s="18">
        <v>2.5000000000000001E-2</v>
      </c>
      <c r="D32" s="18">
        <v>0.05</v>
      </c>
      <c r="E32" s="19">
        <v>0.1</v>
      </c>
      <c r="F32" s="19">
        <v>0.2</v>
      </c>
      <c r="G32" s="19">
        <v>0.3</v>
      </c>
      <c r="H32" s="19">
        <v>0.4</v>
      </c>
      <c r="I32" s="19">
        <v>0.5</v>
      </c>
      <c r="J32" s="19">
        <v>0.6</v>
      </c>
      <c r="K32" s="19">
        <v>0.7</v>
      </c>
      <c r="L32" s="19">
        <v>0.8</v>
      </c>
      <c r="M32" s="19">
        <v>0.9</v>
      </c>
      <c r="N32" s="19">
        <v>1</v>
      </c>
    </row>
    <row r="33" spans="1:15" s="17" customFormat="1" x14ac:dyDescent="0.25">
      <c r="A33" s="16"/>
      <c r="B33" s="18" t="s">
        <v>14</v>
      </c>
      <c r="C33" s="19">
        <v>2.5750000000000002</v>
      </c>
      <c r="D33" s="19">
        <v>2.5750000000000002</v>
      </c>
      <c r="E33" s="19">
        <v>2.5750000000000002</v>
      </c>
      <c r="F33" s="19">
        <v>2.5750000000000002</v>
      </c>
      <c r="G33" s="19">
        <v>2.5750000000000002</v>
      </c>
      <c r="H33" s="19">
        <v>2.5750000000000002</v>
      </c>
      <c r="I33" s="19">
        <v>2.5750000000000002</v>
      </c>
      <c r="J33" s="19">
        <v>2.5750000000000002</v>
      </c>
      <c r="K33" s="19">
        <v>2.5750000000000002</v>
      </c>
      <c r="L33" s="19">
        <v>2.5750000000000002</v>
      </c>
      <c r="M33" s="19">
        <v>2.5750000000000002</v>
      </c>
      <c r="N33" s="19">
        <v>2.5750000000000002</v>
      </c>
    </row>
    <row r="34" spans="1:15" x14ac:dyDescent="0.25">
      <c r="A34" s="1"/>
      <c r="B34" s="15" t="s">
        <v>12</v>
      </c>
      <c r="C34" s="25">
        <f>2.575*SQRT((C32*(1-C32))/$C$23)</f>
        <v>3.2824938118753554E-2</v>
      </c>
      <c r="D34" s="25">
        <f>2.575*SQRT((D32*(1-D32))/$C$23)</f>
        <v>4.5822460831634375E-2</v>
      </c>
      <c r="E34" s="25">
        <f>2.575*SQRT((E32*(1-E32))/$C$23)</f>
        <v>6.3074360876666846E-2</v>
      </c>
      <c r="F34" s="25">
        <f t="shared" ref="F34:N34" si="8">2.575*SQRT((F32*(1-F32))/$C$23)</f>
        <v>8.409914783555579E-2</v>
      </c>
      <c r="G34" s="25">
        <f t="shared" si="8"/>
        <v>9.6347677709429008E-2</v>
      </c>
      <c r="H34" s="25">
        <f t="shared" si="8"/>
        <v>0.10300000000000001</v>
      </c>
      <c r="I34" s="25">
        <f t="shared" si="8"/>
        <v>0.10512393479444473</v>
      </c>
      <c r="J34" s="25">
        <f t="shared" si="8"/>
        <v>0.10300000000000001</v>
      </c>
      <c r="K34" s="25">
        <f t="shared" si="8"/>
        <v>9.6347677709429008E-2</v>
      </c>
      <c r="L34" s="25">
        <f t="shared" si="8"/>
        <v>8.4099147835555776E-2</v>
      </c>
      <c r="M34" s="25">
        <f t="shared" si="8"/>
        <v>6.3074360876666832E-2</v>
      </c>
      <c r="N34" s="25">
        <f t="shared" si="8"/>
        <v>0</v>
      </c>
    </row>
    <row r="35" spans="1:15" x14ac:dyDescent="0.25">
      <c r="B35" s="1" t="s">
        <v>8</v>
      </c>
      <c r="C35" s="25">
        <f t="shared" ref="C35" si="9">IF(C32-C34&lt;0,0,C32-C34)</f>
        <v>0</v>
      </c>
      <c r="D35" s="25">
        <f t="shared" ref="D35:N35" si="10">IF(D32-D34&lt;0,0,D32-D34)</f>
        <v>4.1775391683656279E-3</v>
      </c>
      <c r="E35" s="25">
        <f t="shared" si="10"/>
        <v>3.6925639123333159E-2</v>
      </c>
      <c r="F35" s="25">
        <f t="shared" si="10"/>
        <v>0.11590085216444422</v>
      </c>
      <c r="G35" s="25">
        <f t="shared" si="10"/>
        <v>0.20365232229057098</v>
      </c>
      <c r="H35" s="25">
        <f t="shared" si="10"/>
        <v>0.29700000000000004</v>
      </c>
      <c r="I35" s="25">
        <f t="shared" si="10"/>
        <v>0.39487606520555529</v>
      </c>
      <c r="J35" s="25">
        <f t="shared" si="10"/>
        <v>0.497</v>
      </c>
      <c r="K35" s="25">
        <f t="shared" si="10"/>
        <v>0.60365232229057098</v>
      </c>
      <c r="L35" s="25">
        <f t="shared" si="10"/>
        <v>0.71590085216444432</v>
      </c>
      <c r="M35" s="25">
        <f t="shared" si="10"/>
        <v>0.83692563912333318</v>
      </c>
      <c r="N35" s="25">
        <f t="shared" si="10"/>
        <v>1</v>
      </c>
    </row>
    <row r="36" spans="1:15" x14ac:dyDescent="0.25">
      <c r="B36" s="1" t="s">
        <v>9</v>
      </c>
      <c r="C36" s="25">
        <f>C32+C34</f>
        <v>5.7824938118753555E-2</v>
      </c>
      <c r="D36" s="25">
        <f>D32+D34</f>
        <v>9.5822460831634371E-2</v>
      </c>
      <c r="E36" s="25">
        <f>E32+E34</f>
        <v>0.16307436087666685</v>
      </c>
      <c r="F36" s="25">
        <f t="shared" ref="F36:N36" si="11">F32+F34</f>
        <v>0.28409914783555579</v>
      </c>
      <c r="G36" s="25">
        <f t="shared" si="11"/>
        <v>0.39634767770942902</v>
      </c>
      <c r="H36" s="25">
        <f t="shared" si="11"/>
        <v>0.503</v>
      </c>
      <c r="I36" s="25">
        <f t="shared" si="11"/>
        <v>0.60512393479444471</v>
      </c>
      <c r="J36" s="25">
        <f t="shared" si="11"/>
        <v>0.70299999999999996</v>
      </c>
      <c r="K36" s="25">
        <f t="shared" si="11"/>
        <v>0.79634767770942894</v>
      </c>
      <c r="L36" s="25">
        <f t="shared" si="11"/>
        <v>0.88409914783555577</v>
      </c>
      <c r="M36" s="25">
        <f t="shared" si="11"/>
        <v>0.96307436087666687</v>
      </c>
      <c r="N36" s="25">
        <f t="shared" si="11"/>
        <v>1</v>
      </c>
      <c r="O36" s="26" t="s">
        <v>21</v>
      </c>
    </row>
    <row r="37" spans="1:15" x14ac:dyDescent="0.25">
      <c r="B37" s="20" t="s">
        <v>22</v>
      </c>
      <c r="C37" s="21">
        <f t="shared" ref="C37:N37" si="12">C35*$C$24*$B$7</f>
        <v>0</v>
      </c>
      <c r="D37" s="21">
        <f t="shared" si="12"/>
        <v>4896.4936592413533</v>
      </c>
      <c r="E37" s="21">
        <f t="shared" si="12"/>
        <v>43280.541616458795</v>
      </c>
      <c r="F37" s="21">
        <f t="shared" si="12"/>
        <v>135847.38882194506</v>
      </c>
      <c r="G37" s="21">
        <f t="shared" si="12"/>
        <v>238700.88695677827</v>
      </c>
      <c r="H37" s="21">
        <f t="shared" si="12"/>
        <v>348113.7</v>
      </c>
      <c r="I37" s="21">
        <f t="shared" si="12"/>
        <v>462834.23602743138</v>
      </c>
      <c r="J37" s="21">
        <f t="shared" si="12"/>
        <v>582533.70000000007</v>
      </c>
      <c r="K37" s="21">
        <f t="shared" si="12"/>
        <v>707540.88695677824</v>
      </c>
      <c r="L37" s="21">
        <f t="shared" si="12"/>
        <v>839107.38882194518</v>
      </c>
      <c r="M37" s="21">
        <f t="shared" si="12"/>
        <v>980960.5416164588</v>
      </c>
      <c r="N37" s="21">
        <f t="shared" si="12"/>
        <v>1172100</v>
      </c>
      <c r="O37" s="27">
        <f>N32*$C$24*$B$7</f>
        <v>1172100</v>
      </c>
    </row>
    <row r="39" spans="1:15" s="17" customFormat="1" ht="30" x14ac:dyDescent="0.25">
      <c r="A39" s="16"/>
      <c r="B39" s="18" t="s">
        <v>24</v>
      </c>
      <c r="C39" s="18">
        <v>2.5000000000000001E-2</v>
      </c>
      <c r="D39" s="18">
        <v>0.05</v>
      </c>
      <c r="E39" s="19">
        <v>0.1</v>
      </c>
      <c r="F39" s="19">
        <v>0.2</v>
      </c>
      <c r="G39" s="19">
        <v>0.3</v>
      </c>
      <c r="H39" s="19">
        <v>0.4</v>
      </c>
      <c r="I39" s="19">
        <v>0.5</v>
      </c>
      <c r="J39" s="19">
        <v>0.6</v>
      </c>
      <c r="K39" s="19">
        <v>0.7</v>
      </c>
      <c r="L39" s="19">
        <v>0.8</v>
      </c>
      <c r="M39" s="19">
        <v>0.9</v>
      </c>
      <c r="N39" s="19">
        <v>1</v>
      </c>
    </row>
    <row r="40" spans="1:15" s="17" customFormat="1" x14ac:dyDescent="0.25">
      <c r="A40" s="16"/>
      <c r="B40" s="18" t="s">
        <v>15</v>
      </c>
      <c r="C40" s="19">
        <v>2.81</v>
      </c>
      <c r="D40" s="19">
        <v>2.81</v>
      </c>
      <c r="E40" s="19">
        <v>2.81</v>
      </c>
      <c r="F40" s="19">
        <v>2.81</v>
      </c>
      <c r="G40" s="19">
        <v>2.81</v>
      </c>
      <c r="H40" s="19">
        <v>2.81</v>
      </c>
      <c r="I40" s="19">
        <v>2.81</v>
      </c>
      <c r="J40" s="19">
        <v>2.81</v>
      </c>
      <c r="K40" s="19">
        <v>2.81</v>
      </c>
      <c r="L40" s="19">
        <v>2.81</v>
      </c>
      <c r="M40" s="19">
        <v>2.81</v>
      </c>
      <c r="N40" s="19">
        <v>2.81</v>
      </c>
    </row>
    <row r="41" spans="1:15" x14ac:dyDescent="0.25">
      <c r="A41" s="1"/>
      <c r="B41" s="15" t="s">
        <v>12</v>
      </c>
      <c r="C41" s="25">
        <f>2.81*SQRT((C39*(1-C39))/$C$23)</f>
        <v>3.5820612082989312E-2</v>
      </c>
      <c r="D41" s="25">
        <f>2.81*SQRT((D39*(1-D39))/$C$23)</f>
        <v>5.0004316480346638E-2</v>
      </c>
      <c r="E41" s="25">
        <f>2.81*SQRT((E39*(1-E39))/$C$23)</f>
        <v>6.8830661772207313E-2</v>
      </c>
      <c r="F41" s="25">
        <f t="shared" ref="F41:N41" si="13">2.81*SQRT((F39*(1-F39))/$C$23)</f>
        <v>9.1774215696276418E-2</v>
      </c>
      <c r="G41" s="25">
        <f t="shared" si="13"/>
        <v>0.10514057256834776</v>
      </c>
      <c r="H41" s="25">
        <f t="shared" si="13"/>
        <v>0.1124</v>
      </c>
      <c r="I41" s="25">
        <f t="shared" si="13"/>
        <v>0.11471776962034552</v>
      </c>
      <c r="J41" s="25">
        <f t="shared" si="13"/>
        <v>0.1124</v>
      </c>
      <c r="K41" s="25">
        <f t="shared" si="13"/>
        <v>0.10514057256834776</v>
      </c>
      <c r="L41" s="25">
        <f t="shared" si="13"/>
        <v>9.1774215696276404E-2</v>
      </c>
      <c r="M41" s="25">
        <f t="shared" si="13"/>
        <v>6.8830661772207299E-2</v>
      </c>
      <c r="N41" s="25">
        <f t="shared" si="13"/>
        <v>0</v>
      </c>
    </row>
    <row r="42" spans="1:15" x14ac:dyDescent="0.25">
      <c r="B42" s="1" t="s">
        <v>8</v>
      </c>
      <c r="C42" s="25">
        <f t="shared" ref="C42" si="14">IF(C39-C41&lt;0,0,C39-C41)</f>
        <v>0</v>
      </c>
      <c r="D42" s="25">
        <f t="shared" ref="D42:N42" si="15">IF(D39-D41&lt;0,0,D39-D41)</f>
        <v>0</v>
      </c>
      <c r="E42" s="25">
        <f t="shared" si="15"/>
        <v>3.1169338227792692E-2</v>
      </c>
      <c r="F42" s="25">
        <f t="shared" si="15"/>
        <v>0.10822578430372359</v>
      </c>
      <c r="G42" s="25">
        <f t="shared" si="15"/>
        <v>0.19485942743165224</v>
      </c>
      <c r="H42" s="25">
        <f t="shared" si="15"/>
        <v>0.28760000000000002</v>
      </c>
      <c r="I42" s="25">
        <f t="shared" si="15"/>
        <v>0.38528223037965448</v>
      </c>
      <c r="J42" s="25">
        <f t="shared" si="15"/>
        <v>0.48759999999999998</v>
      </c>
      <c r="K42" s="25">
        <f t="shared" si="15"/>
        <v>0.59485942743165221</v>
      </c>
      <c r="L42" s="25">
        <f t="shared" si="15"/>
        <v>0.70822578430372363</v>
      </c>
      <c r="M42" s="25">
        <f t="shared" si="15"/>
        <v>0.83116933822779271</v>
      </c>
      <c r="N42" s="25">
        <f t="shared" si="15"/>
        <v>1</v>
      </c>
    </row>
    <row r="43" spans="1:15" x14ac:dyDescent="0.25">
      <c r="B43" s="1" t="s">
        <v>9</v>
      </c>
      <c r="C43" s="25">
        <f>C39+C41</f>
        <v>6.0820612082989313E-2</v>
      </c>
      <c r="D43" s="25">
        <f>D39+D41</f>
        <v>0.10000431648034663</v>
      </c>
      <c r="E43" s="25">
        <f>E39+E41</f>
        <v>0.16883066177220732</v>
      </c>
      <c r="F43" s="25">
        <f t="shared" ref="F43:N43" si="16">F39+F41</f>
        <v>0.29177421569627643</v>
      </c>
      <c r="G43" s="25">
        <f t="shared" si="16"/>
        <v>0.40514057256834773</v>
      </c>
      <c r="H43" s="25">
        <f t="shared" si="16"/>
        <v>0.51239999999999997</v>
      </c>
      <c r="I43" s="25">
        <f t="shared" si="16"/>
        <v>0.61471776962034552</v>
      </c>
      <c r="J43" s="25">
        <f t="shared" si="16"/>
        <v>0.71239999999999992</v>
      </c>
      <c r="K43" s="25">
        <f t="shared" si="16"/>
        <v>0.8051405725683477</v>
      </c>
      <c r="L43" s="25">
        <f t="shared" si="16"/>
        <v>0.89177421569627646</v>
      </c>
      <c r="M43" s="25">
        <f t="shared" si="16"/>
        <v>0.96883066177220734</v>
      </c>
      <c r="N43" s="25">
        <f t="shared" si="16"/>
        <v>1</v>
      </c>
      <c r="O43" s="26" t="s">
        <v>21</v>
      </c>
    </row>
    <row r="44" spans="1:15" x14ac:dyDescent="0.25">
      <c r="B44" s="20" t="s">
        <v>22</v>
      </c>
      <c r="C44" s="21">
        <f t="shared" ref="C44:N44" si="17">C42*$C$24*$B$7</f>
        <v>0</v>
      </c>
      <c r="D44" s="21">
        <f t="shared" si="17"/>
        <v>0</v>
      </c>
      <c r="E44" s="21">
        <f t="shared" si="17"/>
        <v>36533.581336795811</v>
      </c>
      <c r="F44" s="21">
        <f t="shared" si="17"/>
        <v>126851.44178239444</v>
      </c>
      <c r="G44" s="21">
        <f t="shared" si="17"/>
        <v>228394.73489263959</v>
      </c>
      <c r="H44" s="21">
        <f t="shared" si="17"/>
        <v>337095.96</v>
      </c>
      <c r="I44" s="21">
        <f t="shared" si="17"/>
        <v>451589.30222799297</v>
      </c>
      <c r="J44" s="21">
        <f t="shared" si="17"/>
        <v>571515.96</v>
      </c>
      <c r="K44" s="21">
        <f t="shared" si="17"/>
        <v>697234.73489263956</v>
      </c>
      <c r="L44" s="21">
        <f t="shared" si="17"/>
        <v>830111.44178239442</v>
      </c>
      <c r="M44" s="21">
        <f t="shared" si="17"/>
        <v>974213.58133679582</v>
      </c>
      <c r="N44" s="21">
        <f t="shared" si="17"/>
        <v>1172100</v>
      </c>
      <c r="O44" s="27">
        <f>N39*$C$24*$B$7</f>
        <v>1172100</v>
      </c>
    </row>
    <row r="45" spans="1:15" x14ac:dyDescent="0.25">
      <c r="B45" s="1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5" x14ac:dyDescent="0.25">
      <c r="B46" s="1" t="s">
        <v>25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5" x14ac:dyDescent="0.25">
      <c r="B47" s="1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5" x14ac:dyDescent="0.25">
      <c r="B48" s="30" t="s">
        <v>19</v>
      </c>
      <c r="C48" s="31">
        <f t="shared" ref="C48:M48" si="18">D30-D37</f>
        <v>12827.468504686047</v>
      </c>
      <c r="D48" s="31">
        <f t="shared" si="18"/>
        <v>17656.938604224415</v>
      </c>
      <c r="E48" s="31">
        <f t="shared" si="18"/>
        <v>23542.584805632534</v>
      </c>
      <c r="F48" s="31">
        <f t="shared" si="18"/>
        <v>26971.419231682055</v>
      </c>
      <c r="G48" s="31">
        <f t="shared" si="18"/>
        <v>28833.659999999974</v>
      </c>
      <c r="H48" s="31">
        <f t="shared" si="18"/>
        <v>29428.231007040653</v>
      </c>
      <c r="I48" s="31">
        <f t="shared" si="18"/>
        <v>28833.659999999916</v>
      </c>
      <c r="J48" s="31">
        <f t="shared" si="18"/>
        <v>26971.419231682085</v>
      </c>
      <c r="K48" s="31">
        <f t="shared" si="18"/>
        <v>23542.584805632476</v>
      </c>
      <c r="L48" s="31">
        <f t="shared" si="18"/>
        <v>17656.938604224473</v>
      </c>
      <c r="M48" s="32">
        <f t="shared" si="18"/>
        <v>0</v>
      </c>
    </row>
    <row r="49" spans="2:13" x14ac:dyDescent="0.25">
      <c r="B49" s="33" t="s">
        <v>23</v>
      </c>
      <c r="C49" s="34">
        <f>IFERROR(C48/D30,"-")</f>
        <v>0.72373594493408944</v>
      </c>
      <c r="D49" s="34">
        <f t="shared" ref="D49:M49" si="19">D48/E30</f>
        <v>0.28975498396521082</v>
      </c>
      <c r="E49" s="34">
        <f t="shared" si="19"/>
        <v>0.1477043020324536</v>
      </c>
      <c r="F49" s="34">
        <f t="shared" si="19"/>
        <v>0.10152138029979423</v>
      </c>
      <c r="G49" s="34">
        <f t="shared" si="19"/>
        <v>7.6492537313432765E-2</v>
      </c>
      <c r="H49" s="34">
        <f t="shared" si="19"/>
        <v>5.9781585998877021E-2</v>
      </c>
      <c r="I49" s="34">
        <f t="shared" si="19"/>
        <v>4.7162576687116431E-2</v>
      </c>
      <c r="J49" s="34">
        <f t="shared" si="19"/>
        <v>3.6720173378227632E-2</v>
      </c>
      <c r="K49" s="34">
        <f t="shared" si="19"/>
        <v>2.7291005072001842E-2</v>
      </c>
      <c r="L49" s="34">
        <f t="shared" si="19"/>
        <v>1.7681383466592721E-2</v>
      </c>
      <c r="M49" s="35">
        <f t="shared" si="19"/>
        <v>0</v>
      </c>
    </row>
    <row r="50" spans="2:13" ht="6.75" customHeight="1" x14ac:dyDescent="0.25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2:13" x14ac:dyDescent="0.25">
      <c r="B51" s="30" t="s">
        <v>18</v>
      </c>
      <c r="C51" s="31">
        <f t="shared" ref="C51:M51" si="20">D37-D44</f>
        <v>4896.4936592413533</v>
      </c>
      <c r="D51" s="31">
        <f t="shared" si="20"/>
        <v>6746.9602796629842</v>
      </c>
      <c r="E51" s="31">
        <f t="shared" si="20"/>
        <v>8995.9470395506214</v>
      </c>
      <c r="F51" s="31">
        <f t="shared" si="20"/>
        <v>10306.152064138674</v>
      </c>
      <c r="G51" s="31">
        <f t="shared" si="20"/>
        <v>11017.739999999991</v>
      </c>
      <c r="H51" s="31">
        <f t="shared" si="20"/>
        <v>11244.933799438411</v>
      </c>
      <c r="I51" s="31">
        <f t="shared" si="20"/>
        <v>11017.740000000107</v>
      </c>
      <c r="J51" s="31">
        <f t="shared" si="20"/>
        <v>10306.152064138674</v>
      </c>
      <c r="K51" s="31">
        <f t="shared" si="20"/>
        <v>8995.9470395507524</v>
      </c>
      <c r="L51" s="31">
        <f t="shared" si="20"/>
        <v>6746.960279662977</v>
      </c>
      <c r="M51" s="32">
        <f t="shared" si="20"/>
        <v>0</v>
      </c>
    </row>
    <row r="52" spans="2:13" x14ac:dyDescent="0.25">
      <c r="B52" s="33" t="s">
        <v>23</v>
      </c>
      <c r="C52" s="36">
        <f>IF(D37=0,"-",C51/D37)</f>
        <v>1</v>
      </c>
      <c r="D52" s="34">
        <f t="shared" ref="D52:M52" si="21">D51/E37</f>
        <v>0.15588899832753569</v>
      </c>
      <c r="E52" s="34">
        <f t="shared" si="21"/>
        <v>6.6220978684703266E-2</v>
      </c>
      <c r="F52" s="34">
        <f t="shared" si="21"/>
        <v>4.3176010761974318E-2</v>
      </c>
      <c r="G52" s="34">
        <f t="shared" si="21"/>
        <v>3.1649831649831622E-2</v>
      </c>
      <c r="H52" s="34">
        <f t="shared" si="21"/>
        <v>2.4295812461833405E-2</v>
      </c>
      <c r="I52" s="34">
        <f t="shared" si="21"/>
        <v>1.8913480885312053E-2</v>
      </c>
      <c r="J52" s="34">
        <f t="shared" si="21"/>
        <v>1.4566157594745827E-2</v>
      </c>
      <c r="K52" s="34">
        <f t="shared" si="21"/>
        <v>1.0720853086731253E-2</v>
      </c>
      <c r="L52" s="34">
        <f t="shared" si="21"/>
        <v>6.8779119989323071E-3</v>
      </c>
      <c r="M52" s="35">
        <f t="shared" si="21"/>
        <v>0</v>
      </c>
    </row>
    <row r="53" spans="2:13" ht="6.75" customHeight="1" x14ac:dyDescent="0.25"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2:13" x14ac:dyDescent="0.25">
      <c r="B54" s="30" t="s">
        <v>20</v>
      </c>
      <c r="C54" s="31">
        <f t="shared" ref="C54:M54" si="22">D30-D44</f>
        <v>17723.962163927401</v>
      </c>
      <c r="D54" s="31">
        <f t="shared" si="22"/>
        <v>24403.898883887399</v>
      </c>
      <c r="E54" s="31">
        <f t="shared" si="22"/>
        <v>32538.531845183155</v>
      </c>
      <c r="F54" s="31">
        <f t="shared" si="22"/>
        <v>37277.57129582073</v>
      </c>
      <c r="G54" s="31">
        <f t="shared" si="22"/>
        <v>39851.399999999965</v>
      </c>
      <c r="H54" s="31">
        <f t="shared" si="22"/>
        <v>40673.164806479064</v>
      </c>
      <c r="I54" s="31">
        <f t="shared" si="22"/>
        <v>39851.400000000023</v>
      </c>
      <c r="J54" s="31">
        <f t="shared" si="22"/>
        <v>37277.571295820759</v>
      </c>
      <c r="K54" s="31">
        <f t="shared" si="22"/>
        <v>32538.531845183228</v>
      </c>
      <c r="L54" s="31">
        <f t="shared" si="22"/>
        <v>24403.89888388745</v>
      </c>
      <c r="M54" s="32">
        <f t="shared" si="22"/>
        <v>0</v>
      </c>
    </row>
    <row r="55" spans="2:13" x14ac:dyDescent="0.25">
      <c r="B55" s="33" t="s">
        <v>23</v>
      </c>
      <c r="C55" s="34">
        <f>IFERROR(C54/D30,"'")</f>
        <v>1</v>
      </c>
      <c r="D55" s="34">
        <f t="shared" ref="D55:M55" si="23">D54/E30</f>
        <v>0.40047436808199866</v>
      </c>
      <c r="E55" s="34">
        <f t="shared" si="23"/>
        <v>0.20414415728062679</v>
      </c>
      <c r="F55" s="34">
        <f t="shared" si="23"/>
        <v>0.14031410285337415</v>
      </c>
      <c r="G55" s="34">
        <f t="shared" si="23"/>
        <v>0.10572139303482578</v>
      </c>
      <c r="H55" s="34">
        <f t="shared" si="23"/>
        <v>8.2624956258610743E-2</v>
      </c>
      <c r="I55" s="34">
        <f t="shared" si="23"/>
        <v>6.5184049079754641E-2</v>
      </c>
      <c r="J55" s="34">
        <f t="shared" si="23"/>
        <v>5.0751459140639804E-2</v>
      </c>
      <c r="K55" s="34">
        <f t="shared" si="23"/>
        <v>3.7719275302766926E-2</v>
      </c>
      <c r="L55" s="34">
        <f t="shared" si="23"/>
        <v>2.4437684466022427E-2</v>
      </c>
      <c r="M55" s="35">
        <f t="shared" si="23"/>
        <v>0</v>
      </c>
    </row>
  </sheetData>
  <pageMargins left="0.7" right="0.7" top="0.75" bottom="0.75" header="0.3" footer="0.3"/>
  <pageSetup paperSize="9" orientation="portrait" r:id="rId1"/>
  <cellWatches>
    <cellWatch r="C23"/>
    <cellWatch r="C24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Exempel</vt:lpstr>
    </vt:vector>
  </TitlesOfParts>
  <Company>SLL 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Budh(845m)</dc:creator>
  <cp:lastModifiedBy>Gohde Lars</cp:lastModifiedBy>
  <dcterms:created xsi:type="dcterms:W3CDTF">2013-09-30T14:33:34Z</dcterms:created>
  <dcterms:modified xsi:type="dcterms:W3CDTF">2015-12-28T11:37:21Z</dcterms:modified>
</cp:coreProperties>
</file>